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3660" windowHeight="4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<sst xmlns="http://schemas.openxmlformats.org/spreadsheetml/2006/main" count="85" uniqueCount="74">
  <si>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X</t>
  </si>
  <si>
    <t>Y</t>
  </si>
  <si>
    <t>Z</t>
  </si>
  <si>
    <t>INPUT</t>
  </si>
  <si>
    <t>Dip =</t>
  </si>
  <si>
    <t>AB = B-A</t>
  </si>
  <si>
    <t>AC = C-A</t>
  </si>
  <si>
    <t>Vector A</t>
  </si>
  <si>
    <t>Vector B</t>
  </si>
  <si>
    <t>Vector C</t>
  </si>
  <si>
    <t>(by expanding determinant)</t>
  </si>
  <si>
    <t>Dip Direction =</t>
  </si>
  <si>
    <t>Rectify to get positive Z; which I want for dip and dip direction</t>
  </si>
  <si>
    <t>Length</t>
  </si>
  <si>
    <t>w/ unit length:</t>
  </si>
  <si>
    <t>Dip</t>
  </si>
  <si>
    <t>Bed Thickness</t>
  </si>
  <si>
    <t>Drill hole:</t>
  </si>
  <si>
    <t>Bearing</t>
  </si>
  <si>
    <t>Plunge</t>
  </si>
  <si>
    <t>Now get {x, y, z} for the bearing and plunge of the drill hole</t>
  </si>
  <si>
    <t>Bearing =</t>
  </si>
  <si>
    <t>Plunge =</t>
  </si>
  <si>
    <t>So, distance through bed along drill hole is the bed thickness divided by cosine(angle).</t>
  </si>
  <si>
    <t>The drill sees:</t>
  </si>
  <si>
    <t>Given 3 points on a plane, bed thickness, and the bearing and plunge of a drill hole</t>
  </si>
  <si>
    <t>BLOCK</t>
  </si>
  <si>
    <r>
      <t xml:space="preserve">AB X AC  </t>
    </r>
    <r>
      <rPr>
        <sz val="10"/>
        <rFont val="Arial"/>
        <family val="2"/>
      </rPr>
      <t>is a vector perpendicular to the plane defined by AB, AC</t>
    </r>
  </si>
  <si>
    <t xml:space="preserve">AB X AC = </t>
  </si>
  <si>
    <t>First find the difference vectors, AB &amp; AC (from A to B, A to C…)</t>
  </si>
  <si>
    <t>length</t>
  </si>
  <si>
    <t>Here's a solution of the problem using the vector cross product.</t>
  </si>
  <si>
    <t>which is the plane of the bed defined by the three points</t>
  </si>
  <si>
    <t>(flipped by 180 if Z was &lt; 0.)</t>
  </si>
  <si>
    <r>
      <t xml:space="preserve">Next get components of vector </t>
    </r>
    <r>
      <rPr>
        <b/>
        <sz val="10"/>
        <rFont val="Arial"/>
        <family val="2"/>
      </rPr>
      <t>AB x AC</t>
    </r>
    <r>
      <rPr>
        <sz val="10"/>
        <rFont val="Arial"/>
        <family val="2"/>
      </rPr>
      <t xml:space="preserve"> with unit length</t>
    </r>
  </si>
  <si>
    <t>Length of AB x AC =</t>
  </si>
  <si>
    <t>Bearing vector:</t>
  </si>
  <si>
    <t>Now get the angle between the two unit vectors (perpendicular to bed and bearing vector).</t>
  </si>
  <si>
    <t>Calculate the dot product and divide by product of lengths to get angle (I have unit vectors…)</t>
  </si>
  <si>
    <t>The dot product result is:</t>
  </si>
  <si>
    <t>So the angle is:</t>
  </si>
  <si>
    <t>OUTPUT BLOCK</t>
  </si>
  <si>
    <t>Dip direction:</t>
  </si>
  <si>
    <t>Dip:</t>
  </si>
  <si>
    <t>Drill penetrates:</t>
  </si>
  <si>
    <t xml:space="preserve"> as rectified to the acute end of the bearing line</t>
  </si>
  <si>
    <t>units of thickness</t>
  </si>
  <si>
    <t>Next, suppose you know the apparent thickness along the bore hole and want the true thickness.</t>
  </si>
  <si>
    <t>Then you proceed as above, through determining the dot product of the bearing vector and</t>
  </si>
  <si>
    <t>the normal to the strata.  To get the true thickness from the apparent thickness along the bore hole:</t>
  </si>
  <si>
    <t>True thickness = apparent thickness * cosine of the angle between normal vector and bearing vector.</t>
  </si>
  <si>
    <t>Input</t>
  </si>
  <si>
    <t>apparent thickness:</t>
  </si>
  <si>
    <t>Output</t>
  </si>
  <si>
    <t>true thickness</t>
  </si>
  <si>
    <t>find the length of intersection of the drill hole with the bed</t>
  </si>
  <si>
    <t>Dip direction</t>
  </si>
  <si>
    <t>Drill direction</t>
  </si>
  <si>
    <t>Drill plunge</t>
  </si>
  <si>
    <t>True thickness</t>
  </si>
  <si>
    <t>Apparent thickness</t>
  </si>
  <si>
    <t>Some numbers to think through :</t>
  </si>
  <si>
    <t xml:space="preserve"> Using the x, y, z points in the input block and the given bearing vector:</t>
  </si>
  <si>
    <t>Use the dot product of two vectors, A dot B = |A|*|B| cos(internal angle), to get the angle between the two vectors.</t>
  </si>
  <si>
    <t>A dot B = (Ax * Bx + Ay * By + Az * Bz), by definition.</t>
  </si>
  <si>
    <t>down is positive</t>
  </si>
  <si>
    <t>north is 0.0</t>
  </si>
  <si>
    <t>length units</t>
  </si>
  <si>
    <t>X (+ east)</t>
  </si>
  <si>
    <t>Y (+ north)</t>
  </si>
  <si>
    <t>Z (+ up)</t>
  </si>
  <si>
    <t xml:space="preserve">enter as + down! </t>
  </si>
  <si>
    <t>Changed to positive up!</t>
  </si>
  <si>
    <t>degrees from north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</si>
</sst>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33" borderId="0" xfId="0" applyNumberFormat="1" applyFont="1" applyFill="1" applyAlignment="1" applyProtection="1">
      <alignment horizontal="center"/>
      <protection locked="0"/>
    </xf>
    <xf numFmtId="2" fontId="3" fillId="33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2" fontId="2" fillId="34" borderId="0" xfId="0" applyNumberFormat="1" applyFont="1" applyFill="1" applyAlignment="1">
      <alignment horizontal="right"/>
    </xf>
    <xf numFmtId="164" fontId="2" fillId="34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34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164" fontId="2" fillId="35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3" fillId="33" borderId="0" xfId="0" applyNumberFormat="1" applyFont="1" applyFill="1" applyAlignment="1" applyProtection="1">
      <alignment horizontal="left"/>
      <protection locked="0"/>
    </xf>
    <xf numFmtId="2" fontId="4" fillId="34" borderId="0" xfId="0" applyNumberFormat="1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2" fontId="2" fillId="34" borderId="0" xfId="0" applyNumberFormat="1" applyFont="1" applyFill="1" applyAlignment="1" applyProtection="1">
      <alignment/>
      <protection/>
    </xf>
    <xf numFmtId="2" fontId="1" fillId="34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20">
      <selection activeCell="C22" sqref="C22"/>
    </sheetView>
  </sheetViews>
  <sheetFormatPr defaultColWidth="9.140625" defaultRowHeight="12.75"/>
  <cols>
    <col min="1" max="1" width="14.421875" style="0" customWidth="1"/>
    <col min="2" max="2" width="14.8515625" style="0" customWidth="1"/>
    <col min="3" max="3" width="13.140625" style="0" bestFit="1" customWidth="1"/>
    <col min="4" max="4" width="17.00390625" style="0" customWidth="1"/>
    <col min="5" max="5" width="2.28125" style="0" customWidth="1"/>
    <col min="7" max="7" width="5.8515625" style="0" customWidth="1"/>
    <col min="8" max="8" width="12.421875" style="0" customWidth="1"/>
    <col min="9" max="9" width="14.57421875" style="0" customWidth="1"/>
    <col min="10" max="10" width="10.28125" style="0" customWidth="1"/>
  </cols>
  <sheetData>
    <row r="1" ht="12.75">
      <c r="A1" s="1" t="s">
        <v>25</v>
      </c>
    </row>
    <row r="2" ht="12.75">
      <c r="A2" s="1" t="s">
        <v>55</v>
      </c>
    </row>
    <row r="3" spans="1:6" ht="12.75">
      <c r="A3" s="5" t="s">
        <v>3</v>
      </c>
      <c r="B3" s="5" t="s">
        <v>68</v>
      </c>
      <c r="C3" s="5" t="s">
        <v>69</v>
      </c>
      <c r="D3" s="5" t="s">
        <v>70</v>
      </c>
      <c r="E3" s="12"/>
      <c r="F3" s="12"/>
    </row>
    <row r="4" spans="1:6" ht="12.75">
      <c r="A4" s="5" t="s">
        <v>26</v>
      </c>
      <c r="B4" s="9">
        <v>0.001</v>
      </c>
      <c r="C4" s="9">
        <v>1.01</v>
      </c>
      <c r="D4" s="9">
        <v>1.01</v>
      </c>
      <c r="E4" s="16" t="s">
        <v>7</v>
      </c>
      <c r="F4" s="12"/>
    </row>
    <row r="5" spans="1:6" ht="12.75">
      <c r="A5" s="4"/>
      <c r="B5" s="9">
        <v>0.01</v>
      </c>
      <c r="C5" s="9">
        <v>3</v>
      </c>
      <c r="D5" s="9">
        <v>1.01</v>
      </c>
      <c r="E5" s="16" t="s">
        <v>8</v>
      </c>
      <c r="F5" s="12"/>
    </row>
    <row r="6" spans="1:6" ht="12.75">
      <c r="A6" s="4"/>
      <c r="B6" s="9">
        <v>2</v>
      </c>
      <c r="C6" s="9">
        <v>2</v>
      </c>
      <c r="D6" s="9">
        <v>0.01</v>
      </c>
      <c r="E6" s="16" t="s">
        <v>9</v>
      </c>
      <c r="F6" s="12"/>
    </row>
    <row r="7" spans="1:6" ht="12.75">
      <c r="A7" s="4"/>
      <c r="B7" s="9" t="s">
        <v>16</v>
      </c>
      <c r="C7" s="9">
        <v>100</v>
      </c>
      <c r="D7" s="26" t="s">
        <v>67</v>
      </c>
      <c r="E7" s="12"/>
      <c r="F7" s="12"/>
    </row>
    <row r="8" spans="1:6" ht="12.75">
      <c r="A8" s="15" t="s">
        <v>17</v>
      </c>
      <c r="B8" s="10" t="s">
        <v>18</v>
      </c>
      <c r="C8" s="10">
        <v>44</v>
      </c>
      <c r="D8" s="26" t="s">
        <v>73</v>
      </c>
      <c r="E8" s="12"/>
      <c r="F8" s="12"/>
    </row>
    <row r="9" spans="1:6" ht="12.75">
      <c r="A9" s="4"/>
      <c r="B9" s="10" t="s">
        <v>19</v>
      </c>
      <c r="C9" s="10">
        <v>52</v>
      </c>
      <c r="D9" s="26" t="s">
        <v>71</v>
      </c>
      <c r="E9" s="12"/>
      <c r="F9" s="12"/>
    </row>
    <row r="10" spans="1:9" ht="12.75">
      <c r="A10" s="8" t="s">
        <v>31</v>
      </c>
      <c r="F10" s="21" t="s">
        <v>41</v>
      </c>
      <c r="G10" s="22"/>
      <c r="H10" s="22"/>
      <c r="I10" s="22"/>
    </row>
    <row r="11" spans="1:9" ht="12.75">
      <c r="A11" t="s">
        <v>29</v>
      </c>
      <c r="F11" s="23" t="s">
        <v>42</v>
      </c>
      <c r="G11" s="23"/>
      <c r="H11" s="24">
        <f>$C$23</f>
        <v>90.25912487430769</v>
      </c>
      <c r="I11" s="22" t="s">
        <v>66</v>
      </c>
    </row>
    <row r="12" spans="2:9" ht="12.75">
      <c r="B12" s="11" t="s">
        <v>0</v>
      </c>
      <c r="C12" s="11" t="s">
        <v>1</v>
      </c>
      <c r="D12" s="11" t="s">
        <v>2</v>
      </c>
      <c r="F12" s="23" t="s">
        <v>43</v>
      </c>
      <c r="G12" s="23"/>
      <c r="H12" s="24">
        <f>$C$22</f>
        <v>26.628189972208478</v>
      </c>
      <c r="I12" s="22" t="s">
        <v>65</v>
      </c>
    </row>
    <row r="13" spans="1:9" ht="12.75">
      <c r="A13" t="s">
        <v>5</v>
      </c>
      <c r="B13" s="6">
        <f>B5-B4</f>
        <v>0.009000000000000001</v>
      </c>
      <c r="C13" s="6">
        <f>C5-C4</f>
        <v>1.99</v>
      </c>
      <c r="D13" s="6">
        <f>D5-D4</f>
        <v>0</v>
      </c>
      <c r="F13" s="23" t="s">
        <v>44</v>
      </c>
      <c r="G13" s="23"/>
      <c r="H13" s="24">
        <f>B39</f>
        <v>143.19140068393378</v>
      </c>
      <c r="I13" s="22" t="s">
        <v>67</v>
      </c>
    </row>
    <row r="14" spans="1:4" ht="12.75">
      <c r="A14" t="s">
        <v>6</v>
      </c>
      <c r="B14" s="6">
        <f>B6-B4</f>
        <v>1.999</v>
      </c>
      <c r="C14" s="6">
        <f>C6-C4</f>
        <v>0.99</v>
      </c>
      <c r="D14" s="6">
        <f>D6-D4</f>
        <v>-1</v>
      </c>
    </row>
    <row r="15" ht="12.75">
      <c r="A15" s="1" t="s">
        <v>27</v>
      </c>
    </row>
    <row r="16" ht="12.75">
      <c r="A16" s="8" t="s">
        <v>32</v>
      </c>
    </row>
    <row r="17" spans="2:4" ht="12.75">
      <c r="B17" s="11" t="s">
        <v>0</v>
      </c>
      <c r="C17" s="11" t="s">
        <v>1</v>
      </c>
      <c r="D17" s="11" t="s">
        <v>2</v>
      </c>
    </row>
    <row r="18" spans="1:5" ht="12.75">
      <c r="A18" s="8" t="s">
        <v>28</v>
      </c>
      <c r="B18" s="20">
        <f>C13*D14-C14*D13</f>
        <v>-1.99</v>
      </c>
      <c r="C18" s="20">
        <f>D13*B14-B13*D14</f>
        <v>0.009000000000000001</v>
      </c>
      <c r="D18" s="20">
        <f>(B13*C14-C13*B14)</f>
        <v>-3.9691</v>
      </c>
      <c r="E18" t="s">
        <v>10</v>
      </c>
    </row>
    <row r="19" ht="12.75">
      <c r="A19" s="8" t="s">
        <v>12</v>
      </c>
    </row>
    <row r="20" spans="1:8" ht="12.75">
      <c r="A20" s="1" t="s">
        <v>28</v>
      </c>
      <c r="B20" s="20">
        <f>IF($D$18&lt;0,-B18,B18)</f>
        <v>1.99</v>
      </c>
      <c r="C20" s="20">
        <f>IF($D$18&lt;0,-C18,C18)</f>
        <v>-0.009000000000000001</v>
      </c>
      <c r="D20" s="20">
        <f>IF($D$18&lt;0,-D18,D18)</f>
        <v>3.9691</v>
      </c>
      <c r="E20" t="s">
        <v>33</v>
      </c>
      <c r="F20" s="18"/>
      <c r="G20" s="18"/>
      <c r="H20" s="18"/>
    </row>
    <row r="21" spans="1:8" ht="12.75">
      <c r="A21" s="8" t="s">
        <v>35</v>
      </c>
      <c r="B21" s="8"/>
      <c r="C21" s="20">
        <f>SQRT(B20^2+C20^2+D20^2)</f>
        <v>4.440037816280397</v>
      </c>
      <c r="D21" s="20"/>
      <c r="F21" s="18"/>
      <c r="G21" s="18"/>
      <c r="H21" s="18"/>
    </row>
    <row r="22" spans="2:8" ht="12.75">
      <c r="B22" s="13" t="s">
        <v>4</v>
      </c>
      <c r="C22" s="14">
        <f>(DEGREES(ATAN(SQRT(B20^2+C20^2)/D20)))</f>
        <v>26.628189972208478</v>
      </c>
      <c r="D22" s="17"/>
      <c r="E22" s="18"/>
      <c r="F22" s="18"/>
      <c r="G22" s="18"/>
      <c r="H22" s="18"/>
    </row>
    <row r="23" spans="2:8" ht="12.75">
      <c r="B23" s="13" t="s">
        <v>11</v>
      </c>
      <c r="C23" s="14">
        <f>IF(C20&gt;0,DEGREES(ATAN(B20/C20)),180+DEGREES(ATAN(B20/C20)))</f>
        <v>90.25912487430769</v>
      </c>
      <c r="D23" s="17"/>
      <c r="E23" s="18"/>
      <c r="F23" s="19"/>
      <c r="G23" s="19"/>
      <c r="H23" s="19"/>
    </row>
    <row r="24" ht="12.75">
      <c r="A24" s="8" t="s">
        <v>34</v>
      </c>
    </row>
    <row r="25" spans="1:6" ht="12.75">
      <c r="A25" s="1"/>
      <c r="B25" s="1" t="s">
        <v>0</v>
      </c>
      <c r="C25" s="1" t="s">
        <v>1</v>
      </c>
      <c r="D25" s="1" t="s">
        <v>2</v>
      </c>
      <c r="E25" s="1"/>
      <c r="F25" s="1" t="s">
        <v>30</v>
      </c>
    </row>
    <row r="26" spans="1:6" ht="12.75">
      <c r="A26" s="1" t="s">
        <v>14</v>
      </c>
      <c r="B26" s="25">
        <f>B20/$C$21</f>
        <v>0.44819438084586066</v>
      </c>
      <c r="C26" s="25">
        <f>C20/$C$21</f>
        <v>-0.002027009762619471</v>
      </c>
      <c r="D26" s="25">
        <f>D20/$C$21</f>
        <v>0.8939338276458823</v>
      </c>
      <c r="E26" s="25"/>
      <c r="F26" s="25">
        <f>SQRT(B26^2+C26^2+D26^2)</f>
        <v>1</v>
      </c>
    </row>
    <row r="27" ht="12.75">
      <c r="A27" s="8" t="s">
        <v>20</v>
      </c>
    </row>
    <row r="28" spans="2:3" ht="12.75">
      <c r="B28" t="s">
        <v>21</v>
      </c>
      <c r="C28" s="6">
        <v>179</v>
      </c>
    </row>
    <row r="29" spans="2:4" ht="12.75">
      <c r="B29" t="s">
        <v>22</v>
      </c>
      <c r="C29" s="6">
        <f>-C9</f>
        <v>-52</v>
      </c>
      <c r="D29" t="s">
        <v>72</v>
      </c>
    </row>
    <row r="30" spans="2:6" ht="12.75">
      <c r="B30" s="1" t="s">
        <v>0</v>
      </c>
      <c r="C30" s="1" t="s">
        <v>1</v>
      </c>
      <c r="D30" s="1" t="s">
        <v>2</v>
      </c>
      <c r="F30" s="1" t="s">
        <v>13</v>
      </c>
    </row>
    <row r="31" spans="1:6" ht="12.75">
      <c r="A31" s="1" t="s">
        <v>36</v>
      </c>
      <c r="B31" s="25">
        <f>SIN(RADIANS(C28))*COS(RADIANS(C29))</f>
        <v>0.010744774295160938</v>
      </c>
      <c r="C31" s="25">
        <f>COS(RADIANS(C28))*COS(RADIANS(C29))</f>
        <v>-0.6155677071009429</v>
      </c>
      <c r="D31" s="25">
        <f>SIN(RADIANS(C29))</f>
        <v>-0.788010753606722</v>
      </c>
      <c r="E31" s="25"/>
      <c r="F31" s="25">
        <f>SQRT(B31^2+C31^2+D31^2)</f>
        <v>1</v>
      </c>
    </row>
    <row r="32" ht="12.75">
      <c r="A32" t="s">
        <v>37</v>
      </c>
    </row>
    <row r="33" ht="12.75">
      <c r="A33" t="s">
        <v>63</v>
      </c>
    </row>
    <row r="34" ht="12.75">
      <c r="A34" t="s">
        <v>38</v>
      </c>
    </row>
    <row r="35" ht="12.75">
      <c r="A35" t="s">
        <v>64</v>
      </c>
    </row>
    <row r="36" spans="1:3" ht="12.75">
      <c r="A36" s="1" t="s">
        <v>39</v>
      </c>
      <c r="C36" s="7">
        <f>B31*B26+C31*C26+D31*D26</f>
        <v>-0.6983659599833782</v>
      </c>
    </row>
    <row r="37" spans="1:5" ht="12.75">
      <c r="A37" t="s">
        <v>40</v>
      </c>
      <c r="C37" s="7">
        <f>DEGREES(ACOS(C36))</f>
        <v>134.29605131530664</v>
      </c>
      <c r="D37" s="3">
        <f>IF(C37&gt;90,180-C37,C37)</f>
        <v>45.70394868469336</v>
      </c>
      <c r="E37" t="s">
        <v>45</v>
      </c>
    </row>
    <row r="38" ht="12.75">
      <c r="A38" t="s">
        <v>23</v>
      </c>
    </row>
    <row r="39" spans="1:3" ht="12.75">
      <c r="A39" s="2" t="s">
        <v>24</v>
      </c>
      <c r="B39" s="3">
        <f>$C$7/(COS(RADIANS(D37)))</f>
        <v>143.19140068393378</v>
      </c>
      <c r="C39" s="2" t="s">
        <v>46</v>
      </c>
    </row>
    <row r="41" ht="12.75">
      <c r="A41" t="s">
        <v>47</v>
      </c>
    </row>
    <row r="42" ht="12.75">
      <c r="A42" t="s">
        <v>48</v>
      </c>
    </row>
    <row r="43" ht="12.75">
      <c r="A43" t="s">
        <v>49</v>
      </c>
    </row>
    <row r="45" ht="12.75">
      <c r="A45" t="s">
        <v>50</v>
      </c>
    </row>
    <row r="46" ht="12.75">
      <c r="A46" t="s">
        <v>62</v>
      </c>
    </row>
    <row r="48" spans="1:6" ht="12.75">
      <c r="A48" s="28"/>
      <c r="B48" s="29"/>
      <c r="C48" s="29" t="s">
        <v>51</v>
      </c>
      <c r="D48" s="29" t="s">
        <v>53</v>
      </c>
      <c r="E48" s="29"/>
      <c r="F48" s="29"/>
    </row>
    <row r="49" spans="1:6" ht="12.75">
      <c r="A49" s="30" t="s">
        <v>52</v>
      </c>
      <c r="B49" s="28"/>
      <c r="C49" s="27">
        <v>777</v>
      </c>
      <c r="D49" s="31" t="s">
        <v>54</v>
      </c>
      <c r="E49" s="32"/>
      <c r="F49" s="31">
        <f>COS(RADIANS(D37))*C49</f>
        <v>542.630350907085</v>
      </c>
    </row>
    <row r="50" spans="1:6" ht="12.75">
      <c r="A50" s="33"/>
      <c r="B50" s="33" t="s">
        <v>61</v>
      </c>
      <c r="C50" s="33"/>
      <c r="D50" s="33"/>
      <c r="E50" s="33"/>
      <c r="F50" s="33"/>
    </row>
    <row r="51" spans="1:6" ht="12.75">
      <c r="A51" s="33"/>
      <c r="B51" s="33" t="s">
        <v>56</v>
      </c>
      <c r="C51" s="33"/>
      <c r="D51" s="34">
        <f>C23</f>
        <v>90.25912487430769</v>
      </c>
      <c r="E51" s="33"/>
      <c r="F51" s="33"/>
    </row>
    <row r="52" spans="1:6" ht="12.75">
      <c r="A52" s="33"/>
      <c r="B52" s="33" t="s">
        <v>15</v>
      </c>
      <c r="C52" s="33"/>
      <c r="D52" s="34">
        <f>C22</f>
        <v>26.628189972208478</v>
      </c>
      <c r="E52" s="33"/>
      <c r="F52" s="33"/>
    </row>
    <row r="53" spans="1:6" ht="12.75">
      <c r="A53" s="33"/>
      <c r="B53" s="33" t="s">
        <v>57</v>
      </c>
      <c r="C53" s="33"/>
      <c r="D53" s="34">
        <f>C8</f>
        <v>44</v>
      </c>
      <c r="E53" s="33"/>
      <c r="F53" s="33"/>
    </row>
    <row r="54" spans="1:6" ht="12.75">
      <c r="A54" s="33"/>
      <c r="B54" s="33" t="s">
        <v>58</v>
      </c>
      <c r="C54" s="33"/>
      <c r="D54" s="34">
        <f>C9</f>
        <v>52</v>
      </c>
      <c r="E54" s="33"/>
      <c r="F54" s="33"/>
    </row>
    <row r="55" spans="1:6" ht="12.75">
      <c r="A55" s="33"/>
      <c r="B55" s="33" t="s">
        <v>60</v>
      </c>
      <c r="C55" s="33"/>
      <c r="D55" s="34">
        <f>C49</f>
        <v>777</v>
      </c>
      <c r="E55" s="33"/>
      <c r="F55" s="33"/>
    </row>
    <row r="56" spans="1:6" ht="12.75">
      <c r="A56" s="33"/>
      <c r="B56" s="33" t="s">
        <v>59</v>
      </c>
      <c r="C56" s="33"/>
      <c r="D56" s="34">
        <f>D55*COS(RADIANS(D37))</f>
        <v>542.630350907085</v>
      </c>
      <c r="E56" s="33"/>
      <c r="F56" s="33"/>
    </row>
    <row r="57" spans="1:6" ht="12.75">
      <c r="A57" s="33"/>
      <c r="B57" s="33"/>
      <c r="C57" s="33"/>
      <c r="D57" s="33"/>
      <c r="E57" s="33"/>
      <c r="F57" s="33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Fusion Trash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Rob Kanen</cp:lastModifiedBy>
  <dcterms:created xsi:type="dcterms:W3CDTF">2001-01-27T15:35:10Z</dcterms:created>
  <dcterms:modified xsi:type="dcterms:W3CDTF">2011-03-19T13:04:17Z</dcterms:modified>
  <cp:category/>
  <cp:version/>
  <cp:contentType/>
  <cp:contentStatus/>
</cp:coreProperties>
</file>